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Fabiano\Documents\Dashboards\"/>
    </mc:Choice>
  </mc:AlternateContent>
  <bookViews>
    <workbookView xWindow="0" yWindow="0" windowWidth="19275" windowHeight="7530" activeTab="1"/>
  </bookViews>
  <sheets>
    <sheet name="TABELAS GERAIS" sheetId="1" r:id="rId1"/>
    <sheet name="Dashboard" sheetId="2" r:id="rId2"/>
  </sheets>
  <definedNames>
    <definedName name="TRIMESTRE">'TABELAS GERAIS'!$J$10:$M$10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2" l="1"/>
  <c r="O30" i="2"/>
  <c r="O29" i="2"/>
  <c r="O28" i="2"/>
  <c r="P21" i="2"/>
  <c r="P22" i="2"/>
  <c r="P23" i="2"/>
  <c r="P20" i="2"/>
  <c r="T10" i="1" l="1"/>
  <c r="T13" i="1" s="1"/>
  <c r="Q10" i="1"/>
  <c r="Q11" i="1" s="1"/>
  <c r="P12" i="1"/>
  <c r="P13" i="1"/>
  <c r="P14" i="1"/>
  <c r="P11" i="1"/>
  <c r="J7" i="1"/>
  <c r="J6" i="1"/>
  <c r="J5" i="1"/>
  <c r="Q13" i="1" l="1"/>
  <c r="Q12" i="1"/>
  <c r="T11" i="1"/>
  <c r="T12" i="1"/>
  <c r="T14" i="1"/>
  <c r="Q14" i="1"/>
  <c r="I12" i="1"/>
  <c r="I13" i="1"/>
  <c r="M13" i="1" s="1"/>
  <c r="I14" i="1"/>
  <c r="L14" i="1" s="1"/>
  <c r="I11" i="1"/>
  <c r="L11" i="1" s="1"/>
  <c r="I7" i="1"/>
  <c r="I21" i="1" s="1"/>
  <c r="I6" i="1"/>
  <c r="I20" i="1" s="1"/>
  <c r="I5" i="1"/>
  <c r="I19" i="1" s="1"/>
  <c r="I4" i="1"/>
  <c r="I18" i="1" s="1"/>
  <c r="F29" i="1"/>
  <c r="M7" i="1" s="1"/>
  <c r="E29" i="1"/>
  <c r="L7" i="1" s="1"/>
  <c r="D29" i="1"/>
  <c r="K7" i="1" s="1"/>
  <c r="C29" i="1"/>
  <c r="G28" i="1"/>
  <c r="G27" i="1"/>
  <c r="G26" i="1"/>
  <c r="G25" i="1"/>
  <c r="F22" i="1"/>
  <c r="M6" i="1" s="1"/>
  <c r="E22" i="1"/>
  <c r="L6" i="1" s="1"/>
  <c r="D22" i="1"/>
  <c r="K6" i="1" s="1"/>
  <c r="C22" i="1"/>
  <c r="G21" i="1"/>
  <c r="G20" i="1"/>
  <c r="G19" i="1"/>
  <c r="G18" i="1"/>
  <c r="C15" i="1"/>
  <c r="D15" i="1"/>
  <c r="K5" i="1" s="1"/>
  <c r="E15" i="1"/>
  <c r="L5" i="1" s="1"/>
  <c r="F15" i="1"/>
  <c r="M5" i="1" s="1"/>
  <c r="G11" i="1"/>
  <c r="G12" i="1"/>
  <c r="G13" i="1"/>
  <c r="G14" i="1"/>
  <c r="N14" i="1" s="1"/>
  <c r="D10" i="1"/>
  <c r="D17" i="1" s="1"/>
  <c r="D24" i="1" s="1"/>
  <c r="E10" i="1"/>
  <c r="E17" i="1" s="1"/>
  <c r="E24" i="1" s="1"/>
  <c r="F10" i="1"/>
  <c r="F17" i="1" s="1"/>
  <c r="F24" i="1" s="1"/>
  <c r="C10" i="1"/>
  <c r="C17" i="1" s="1"/>
  <c r="C24" i="1" s="1"/>
  <c r="G5" i="1"/>
  <c r="G6" i="1"/>
  <c r="G7" i="1"/>
  <c r="G4" i="1"/>
  <c r="F8" i="1"/>
  <c r="M4" i="1" s="1"/>
  <c r="E8" i="1"/>
  <c r="L4" i="1" s="1"/>
  <c r="D8" i="1"/>
  <c r="K4" i="1" s="1"/>
  <c r="C8" i="1"/>
  <c r="J4" i="1" s="1"/>
  <c r="K8" i="1" l="1"/>
  <c r="J14" i="1"/>
  <c r="J19" i="1"/>
  <c r="L19" i="1"/>
  <c r="N19" i="1" s="1"/>
  <c r="L21" i="1"/>
  <c r="J13" i="1"/>
  <c r="G29" i="1"/>
  <c r="L20" i="1"/>
  <c r="M8" i="1"/>
  <c r="G15" i="1"/>
  <c r="K11" i="1"/>
  <c r="N13" i="1"/>
  <c r="N12" i="1"/>
  <c r="L13" i="1"/>
  <c r="L18" i="1"/>
  <c r="L8" i="1"/>
  <c r="J20" i="1"/>
  <c r="N6" i="1"/>
  <c r="J21" i="1"/>
  <c r="N7" i="1"/>
  <c r="N4" i="1"/>
  <c r="J8" i="1"/>
  <c r="K12" i="1"/>
  <c r="M12" i="1"/>
  <c r="J18" i="1"/>
  <c r="J11" i="1"/>
  <c r="M11" i="1"/>
  <c r="L12" i="1"/>
  <c r="G8" i="1"/>
  <c r="N5" i="1"/>
  <c r="N11" i="1"/>
  <c r="K14" i="1"/>
  <c r="M14" i="1"/>
  <c r="J12" i="1"/>
  <c r="K13" i="1"/>
  <c r="G22" i="1"/>
  <c r="N15" i="1" l="1"/>
  <c r="N8" i="1"/>
  <c r="K15" i="1"/>
  <c r="L15" i="1"/>
  <c r="M15" i="1"/>
  <c r="N20" i="1"/>
  <c r="J15" i="1"/>
  <c r="J22" i="1"/>
  <c r="K18" i="1" s="1"/>
  <c r="N21" i="1"/>
  <c r="L22" i="1"/>
  <c r="N18" i="1"/>
  <c r="N22" i="1" l="1"/>
  <c r="K22" i="1"/>
  <c r="K19" i="1"/>
  <c r="M21" i="1"/>
  <c r="M19" i="1"/>
  <c r="M20" i="1"/>
  <c r="M18" i="1"/>
  <c r="K21" i="1"/>
  <c r="K20" i="1"/>
  <c r="M22" i="1" l="1"/>
</calcChain>
</file>

<file path=xl/sharedStrings.xml><?xml version="1.0" encoding="utf-8"?>
<sst xmlns="http://schemas.openxmlformats.org/spreadsheetml/2006/main" count="77" uniqueCount="24">
  <si>
    <t>1º TRI</t>
  </si>
  <si>
    <t>2º TRI</t>
  </si>
  <si>
    <t>3º TRI</t>
  </si>
  <si>
    <t>4º TRI</t>
  </si>
  <si>
    <t>TOTAL</t>
  </si>
  <si>
    <t>Marco Aurélio</t>
  </si>
  <si>
    <t>SUL</t>
  </si>
  <si>
    <t>NORTE</t>
  </si>
  <si>
    <t>LESTE</t>
  </si>
  <si>
    <t>OESTE</t>
  </si>
  <si>
    <t>Renan Soares</t>
  </si>
  <si>
    <t>VENDEDOR</t>
  </si>
  <si>
    <t>Luciana Terra</t>
  </si>
  <si>
    <t>REGIÃO</t>
  </si>
  <si>
    <t>1º SEM</t>
  </si>
  <si>
    <t>%</t>
  </si>
  <si>
    <t>2º SEM</t>
  </si>
  <si>
    <t>SITUAÇÃO</t>
  </si>
  <si>
    <t>Marcela Vieira</t>
  </si>
  <si>
    <t>Região</t>
  </si>
  <si>
    <t>Índice</t>
  </si>
  <si>
    <t>Vendedor</t>
  </si>
  <si>
    <t>DESEMPENHO</t>
  </si>
  <si>
    <t>DESEMPENHO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</si>
</sst>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2" tint="-0.499984740745262"/>
      <name val="Arial"/>
      <family val="2"/>
    </font>
    <font>
      <sz val="11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9" fontId="2" fillId="0" borderId="2" xfId="1" applyFont="1" applyBorder="1" applyAlignment="1">
      <alignment horizontal="center"/>
    </xf>
    <xf numFmtId="9" fontId="4" fillId="0" borderId="5" xfId="1" applyFont="1" applyBorder="1" applyAlignment="1">
      <alignment horizontal="center"/>
    </xf>
    <xf numFmtId="10" fontId="4" fillId="0" borderId="3" xfId="1" applyNumberFormat="1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9" xfId="0" applyFont="1" applyBorder="1"/>
    <xf numFmtId="10" fontId="7" fillId="0" borderId="9" xfId="0" applyNumberFormat="1" applyFont="1" applyBorder="1"/>
    <xf numFmtId="0" fontId="6" fillId="0" borderId="8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800">
                <a:solidFill>
                  <a:schemeClr val="bg2">
                    <a:lumMod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DESEMPENHO COMPARATIVO GERAL - 2017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'TABELAS GERAIS'!$I$4</c:f>
              <c:strCache>
                <c:ptCount val="1"/>
                <c:pt idx="0">
                  <c:v>Marco Aurélio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GERAIS'!$J$3:$M$3</c:f>
              <c:strCache>
                <c:ptCount val="4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</c:strCache>
            </c:strRef>
          </c:cat>
          <c:val>
            <c:numRef>
              <c:f>'TABELAS GERAIS'!$J$4:$M$4</c:f>
              <c:numCache>
                <c:formatCode>General</c:formatCode>
                <c:ptCount val="4"/>
                <c:pt idx="0">
                  <c:v>1193</c:v>
                </c:pt>
                <c:pt idx="1">
                  <c:v>976</c:v>
                </c:pt>
                <c:pt idx="2">
                  <c:v>988</c:v>
                </c:pt>
                <c:pt idx="3">
                  <c:v>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4-44C9-907D-C0B38FF28A50}"/>
            </c:ext>
          </c:extLst>
        </c:ser>
        <c:ser>
          <c:idx val="1"/>
          <c:order val="1"/>
          <c:tx>
            <c:strRef>
              <c:f>'TABELAS GERAIS'!$I$5</c:f>
              <c:strCache>
                <c:ptCount val="1"/>
                <c:pt idx="0">
                  <c:v>Marcela Vieira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GERAIS'!$J$3:$M$3</c:f>
              <c:strCache>
                <c:ptCount val="4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</c:strCache>
            </c:strRef>
          </c:cat>
          <c:val>
            <c:numRef>
              <c:f>'TABELAS GERAIS'!$J$5:$M$5</c:f>
              <c:numCache>
                <c:formatCode>General</c:formatCode>
                <c:ptCount val="4"/>
                <c:pt idx="0">
                  <c:v>1258</c:v>
                </c:pt>
                <c:pt idx="1">
                  <c:v>1414</c:v>
                </c:pt>
                <c:pt idx="2">
                  <c:v>1225</c:v>
                </c:pt>
                <c:pt idx="3">
                  <c:v>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4-44C9-907D-C0B38FF28A50}"/>
            </c:ext>
          </c:extLst>
        </c:ser>
        <c:ser>
          <c:idx val="2"/>
          <c:order val="2"/>
          <c:tx>
            <c:strRef>
              <c:f>'TABELAS GERAIS'!$I$6</c:f>
              <c:strCache>
                <c:ptCount val="1"/>
                <c:pt idx="0">
                  <c:v>Renan Soares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GERAIS'!$J$3:$M$3</c:f>
              <c:strCache>
                <c:ptCount val="4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</c:strCache>
            </c:strRef>
          </c:cat>
          <c:val>
            <c:numRef>
              <c:f>'TABELAS GERAIS'!$J$6:$M$6</c:f>
              <c:numCache>
                <c:formatCode>General</c:formatCode>
                <c:ptCount val="4"/>
                <c:pt idx="0">
                  <c:v>971</c:v>
                </c:pt>
                <c:pt idx="1">
                  <c:v>1557</c:v>
                </c:pt>
                <c:pt idx="2">
                  <c:v>1297</c:v>
                </c:pt>
                <c:pt idx="3">
                  <c:v>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4-44C9-907D-C0B38FF28A50}"/>
            </c:ext>
          </c:extLst>
        </c:ser>
        <c:ser>
          <c:idx val="3"/>
          <c:order val="3"/>
          <c:tx>
            <c:strRef>
              <c:f>'TABELAS GERAIS'!$I$7</c:f>
              <c:strCache>
                <c:ptCount val="1"/>
                <c:pt idx="0">
                  <c:v>Luciana Terra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GERAIS'!$J$3:$M$3</c:f>
              <c:strCache>
                <c:ptCount val="4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</c:strCache>
            </c:strRef>
          </c:cat>
          <c:val>
            <c:numRef>
              <c:f>'TABELAS GERAIS'!$J$7:$M$7</c:f>
              <c:numCache>
                <c:formatCode>General</c:formatCode>
                <c:ptCount val="4"/>
                <c:pt idx="0">
                  <c:v>965</c:v>
                </c:pt>
                <c:pt idx="1">
                  <c:v>1055</c:v>
                </c:pt>
                <c:pt idx="2">
                  <c:v>1612</c:v>
                </c:pt>
                <c:pt idx="3">
                  <c:v>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94-44C9-907D-C0B38FF28A5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8983728"/>
        <c:axId val="1688982480"/>
      </c:barChart>
      <c:catAx>
        <c:axId val="168898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88982480"/>
        <c:crosses val="autoZero"/>
        <c:auto val="1"/>
        <c:lblAlgn val="ctr"/>
        <c:lblOffset val="100"/>
        <c:noMultiLvlLbl val="0"/>
      </c:catAx>
      <c:valAx>
        <c:axId val="1688982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8898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9866127959357"/>
          <c:y val="0.19754974646998752"/>
          <c:w val="0.86054255087270104"/>
          <c:h val="0.75191427187489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'TABELAS GERAIS'!$T$10</c:f>
              <c:strCache>
                <c:ptCount val="1"/>
                <c:pt idx="0">
                  <c:v>LESTE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GERAIS'!$S$11:$S$14</c:f>
              <c:strCache>
                <c:ptCount val="4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</c:strCache>
            </c:strRef>
          </c:cat>
          <c:val>
            <c:numRef>
              <c:f>'TABELAS GERAIS'!$T$11:$T$14</c:f>
              <c:numCache>
                <c:formatCode>General</c:formatCode>
                <c:ptCount val="4"/>
                <c:pt idx="0">
                  <c:v>822</c:v>
                </c:pt>
                <c:pt idx="1">
                  <c:v>929</c:v>
                </c:pt>
                <c:pt idx="2">
                  <c:v>1260</c:v>
                </c:pt>
                <c:pt idx="3">
                  <c:v>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C-40E8-9096-7254F3A4DA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801752656"/>
        <c:axId val="1801755568"/>
      </c:barChart>
      <c:catAx>
        <c:axId val="180175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01755568"/>
        <c:crosses val="autoZero"/>
        <c:auto val="1"/>
        <c:lblAlgn val="ctr"/>
        <c:lblOffset val="100"/>
        <c:noMultiLvlLbl val="0"/>
      </c:catAx>
      <c:valAx>
        <c:axId val="1801755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0175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'TABELAS GERAIS'!$Q$10</c:f>
              <c:strCache>
                <c:ptCount val="1"/>
                <c:pt idx="0">
                  <c:v>3º TRI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52A-49CC-9628-2EE8F01C86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52A-49CC-9628-2EE8F01C86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52A-49CC-9628-2EE8F01C86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52A-49CC-9628-2EE8F01C869F}"/>
              </c:ext>
            </c:extLst>
          </c:dPt>
          <c:dLbls>
            <c:dLbl>
              <c:idx val="1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52A-49CC-9628-2EE8F01C869F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F52A-49CC-9628-2EE8F01C869F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F52A-49CC-9628-2EE8F01C869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B9BD5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'TABELAS GERAIS'!$P$11:$P$14</c:f>
              <c:strCache>
                <c:ptCount val="4"/>
                <c:pt idx="0">
                  <c:v>SUL</c:v>
                </c:pt>
                <c:pt idx="1">
                  <c:v>NORTE</c:v>
                </c:pt>
                <c:pt idx="2">
                  <c:v>LESTE</c:v>
                </c:pt>
                <c:pt idx="3">
                  <c:v>OESTE</c:v>
                </c:pt>
              </c:strCache>
            </c:strRef>
          </c:cat>
          <c:val>
            <c:numRef>
              <c:f>'TABELAS GERAIS'!$Q$11:$Q$14</c:f>
              <c:numCache>
                <c:formatCode>General</c:formatCode>
                <c:ptCount val="4"/>
                <c:pt idx="0">
                  <c:v>1559</c:v>
                </c:pt>
                <c:pt idx="1">
                  <c:v>895</c:v>
                </c:pt>
                <c:pt idx="2">
                  <c:v>1260</c:v>
                </c:pt>
                <c:pt idx="3">
                  <c:v>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2A-49CC-9628-2EE8F01C869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b="1">
                <a:solidFill>
                  <a:schemeClr val="bg2">
                    <a:lumMod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Marco</a:t>
            </a:r>
            <a:r>
              <a:rPr lang="pt-BR" b="1" baseline="0">
                <a:solidFill>
                  <a:schemeClr val="bg2">
                    <a:lumMod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Aurélio</a:t>
            </a:r>
            <a:endParaRPr lang="pt-BR" b="1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23000">
                  <a:schemeClr val="accent1">
                    <a:lumMod val="89000"/>
                  </a:schemeClr>
                </a:gs>
                <a:gs pos="69000">
                  <a:schemeClr val="accent1">
                    <a:lumMod val="75000"/>
                  </a:schemeClr>
                </a:gs>
                <a:gs pos="97000">
                  <a:schemeClr val="accent1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GERAIS'!$B$4:$B$7</c:f>
              <c:strCache>
                <c:ptCount val="4"/>
                <c:pt idx="0">
                  <c:v>SUL</c:v>
                </c:pt>
                <c:pt idx="1">
                  <c:v>NORTE</c:v>
                </c:pt>
                <c:pt idx="2">
                  <c:v>LESTE</c:v>
                </c:pt>
                <c:pt idx="3">
                  <c:v>OESTE</c:v>
                </c:pt>
              </c:strCache>
            </c:strRef>
          </c:cat>
          <c:val>
            <c:numRef>
              <c:f>'TABELAS GERAIS'!$G$4:$G$7</c:f>
              <c:numCache>
                <c:formatCode>General</c:formatCode>
                <c:ptCount val="4"/>
                <c:pt idx="0">
                  <c:v>1326</c:v>
                </c:pt>
                <c:pt idx="1">
                  <c:v>1155</c:v>
                </c:pt>
                <c:pt idx="2">
                  <c:v>799</c:v>
                </c:pt>
                <c:pt idx="3">
                  <c:v>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173-AEB5-F17F08F2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3124752"/>
        <c:axId val="433134320"/>
      </c:barChart>
      <c:catAx>
        <c:axId val="43312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33134320"/>
        <c:crosses val="autoZero"/>
        <c:auto val="1"/>
        <c:lblAlgn val="ctr"/>
        <c:lblOffset val="100"/>
        <c:noMultiLvlLbl val="0"/>
      </c:catAx>
      <c:valAx>
        <c:axId val="43313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312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Marcela</a:t>
            </a:r>
            <a:r>
              <a:rPr lang="pt-BR" baseline="0"/>
              <a:t> Vieira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23000">
                  <a:schemeClr val="accent1">
                    <a:lumMod val="89000"/>
                  </a:schemeClr>
                </a:gs>
                <a:gs pos="69000">
                  <a:schemeClr val="accent1">
                    <a:lumMod val="75000"/>
                  </a:schemeClr>
                </a:gs>
                <a:gs pos="97000">
                  <a:schemeClr val="accent1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GERAIS'!$B$11:$B$14</c:f>
              <c:strCache>
                <c:ptCount val="4"/>
                <c:pt idx="0">
                  <c:v>SUL</c:v>
                </c:pt>
                <c:pt idx="1">
                  <c:v>NORTE</c:v>
                </c:pt>
                <c:pt idx="2">
                  <c:v>LESTE</c:v>
                </c:pt>
                <c:pt idx="3">
                  <c:v>OESTE</c:v>
                </c:pt>
              </c:strCache>
            </c:strRef>
          </c:cat>
          <c:val>
            <c:numRef>
              <c:f>'TABELAS GERAIS'!$G$11:$G$14</c:f>
              <c:numCache>
                <c:formatCode>General</c:formatCode>
                <c:ptCount val="4"/>
                <c:pt idx="0">
                  <c:v>1473</c:v>
                </c:pt>
                <c:pt idx="1">
                  <c:v>1125</c:v>
                </c:pt>
                <c:pt idx="2">
                  <c:v>1120</c:v>
                </c:pt>
                <c:pt idx="3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6-4B27-8E03-E0A67AA57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3124752"/>
        <c:axId val="433134320"/>
      </c:barChart>
      <c:catAx>
        <c:axId val="43312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33134320"/>
        <c:crosses val="autoZero"/>
        <c:auto val="1"/>
        <c:lblAlgn val="ctr"/>
        <c:lblOffset val="100"/>
        <c:noMultiLvlLbl val="0"/>
      </c:catAx>
      <c:valAx>
        <c:axId val="43313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312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Renan Soares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23000">
                  <a:schemeClr val="accent1">
                    <a:lumMod val="89000"/>
                  </a:schemeClr>
                </a:gs>
                <a:gs pos="69000">
                  <a:schemeClr val="accent1">
                    <a:lumMod val="75000"/>
                  </a:schemeClr>
                </a:gs>
                <a:gs pos="97000">
                  <a:schemeClr val="accent1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GERAIS'!$B$18:$B$21</c:f>
              <c:strCache>
                <c:ptCount val="4"/>
                <c:pt idx="0">
                  <c:v>SUL</c:v>
                </c:pt>
                <c:pt idx="1">
                  <c:v>NORTE</c:v>
                </c:pt>
                <c:pt idx="2">
                  <c:v>LESTE</c:v>
                </c:pt>
                <c:pt idx="3">
                  <c:v>OESTE</c:v>
                </c:pt>
              </c:strCache>
            </c:strRef>
          </c:cat>
          <c:val>
            <c:numRef>
              <c:f>'TABELAS GERAIS'!$G$18:$G$21</c:f>
              <c:numCache>
                <c:formatCode>General</c:formatCode>
                <c:ptCount val="4"/>
                <c:pt idx="0">
                  <c:v>1312</c:v>
                </c:pt>
                <c:pt idx="1">
                  <c:v>1548</c:v>
                </c:pt>
                <c:pt idx="2">
                  <c:v>1159</c:v>
                </c:pt>
                <c:pt idx="3">
                  <c:v>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1-437C-B587-33734C5D4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3124752"/>
        <c:axId val="433134320"/>
      </c:barChart>
      <c:catAx>
        <c:axId val="43312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33134320"/>
        <c:crosses val="autoZero"/>
        <c:auto val="1"/>
        <c:lblAlgn val="ctr"/>
        <c:lblOffset val="100"/>
        <c:noMultiLvlLbl val="0"/>
      </c:catAx>
      <c:valAx>
        <c:axId val="43313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312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Luciana Terra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23000">
                  <a:schemeClr val="accent1">
                    <a:lumMod val="89000"/>
                  </a:schemeClr>
                </a:gs>
                <a:gs pos="69000">
                  <a:schemeClr val="accent1">
                    <a:lumMod val="75000"/>
                  </a:schemeClr>
                </a:gs>
                <a:gs pos="97000">
                  <a:schemeClr val="accent1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GERAIS'!$B$25:$B$28</c:f>
              <c:strCache>
                <c:ptCount val="4"/>
                <c:pt idx="0">
                  <c:v>SUL</c:v>
                </c:pt>
                <c:pt idx="1">
                  <c:v>NORTE</c:v>
                </c:pt>
                <c:pt idx="2">
                  <c:v>LESTE</c:v>
                </c:pt>
                <c:pt idx="3">
                  <c:v>OESTE</c:v>
                </c:pt>
              </c:strCache>
            </c:strRef>
          </c:cat>
          <c:val>
            <c:numRef>
              <c:f>'TABELAS GERAIS'!$G$25:$G$28</c:f>
              <c:numCache>
                <c:formatCode>General</c:formatCode>
                <c:ptCount val="4"/>
                <c:pt idx="0">
                  <c:v>1575</c:v>
                </c:pt>
                <c:pt idx="1">
                  <c:v>1241</c:v>
                </c:pt>
                <c:pt idx="2">
                  <c:v>972</c:v>
                </c:pt>
                <c:pt idx="3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3-48A2-B4D2-388B90E22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3124752"/>
        <c:axId val="433134320"/>
      </c:barChart>
      <c:catAx>
        <c:axId val="43312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33134320"/>
        <c:crosses val="autoZero"/>
        <c:auto val="1"/>
        <c:lblAlgn val="ctr"/>
        <c:lblOffset val="100"/>
        <c:noMultiLvlLbl val="0"/>
      </c:catAx>
      <c:valAx>
        <c:axId val="43313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312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1019175</xdr:colOff>
      <xdr:row>0</xdr:row>
      <xdr:rowOff>9525</xdr:rowOff>
    </xdr:from>
    <xdr:ext cx="6189771" cy="505267"/>
    <xdr:sp macro="" textlink="">
      <xdr:nvSpPr>
        <xdr:cNvPr id="2" name="CaixaDeTexto 1"/>
        <xdr:cNvSpPr txBox="1"/>
      </xdr:nvSpPr>
      <xdr:spPr>
        <a:xfrm>
          <a:off x="1390650" y="9525"/>
          <a:ext cx="6189771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TABELAS</a:t>
          </a:r>
          <a:r>
            <a:rPr lang="pt-BR" sz="2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GERAIS - VENDEDORES</a:t>
          </a:r>
          <a:endParaRPr lang="pt-BR" sz="2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14288</xdr:colOff>
      <xdr:row>1</xdr:row>
      <xdr:rowOff>0</xdr:rowOff>
    </xdr:from>
    <xdr:to>
      <xdr:col>16</xdr:col>
      <xdr:colOff>47625</xdr:colOff>
      <xdr:row>14</xdr:row>
      <xdr:rowOff>9525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604837</xdr:colOff>
      <xdr:row>16</xdr:row>
      <xdr:rowOff>142875</xdr:rowOff>
    </xdr:from>
    <xdr:to>
      <xdr:col>13</xdr:col>
      <xdr:colOff>300037</xdr:colOff>
      <xdr:row>31</xdr:row>
      <xdr:rowOff>47625</xdr:rowOff>
    </xdr:to>
    <xdr:graphicFrame macro="">
      <xdr:nvGraphicFramePr>
        <xdr:cNvPr id="4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19</xdr:row>
      <xdr:rowOff>88899</xdr:rowOff>
    </xdr:from>
    <xdr:to>
      <xdr:col>5</xdr:col>
      <xdr:colOff>466725</xdr:colOff>
      <xdr:row>31</xdr:row>
      <xdr:rowOff>28574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341841</xdr:colOff>
          <xdr:row>17</xdr:row>
          <xdr:rowOff>206375</xdr:rowOff>
        </xdr:from>
        <xdr:to>
          <xdr:col>5</xdr:col>
          <xdr:colOff>465665</xdr:colOff>
          <xdr:row>19</xdr:row>
          <xdr:rowOff>26458</xdr:rowOff>
        </xdr:to>
        <xdr:sp macro="" textlink="">
          <xdr:nvSpPr>
            <xdr:cNvPr id="2051" name="ComboBox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564092</xdr:colOff>
          <xdr:row>18</xdr:row>
          <xdr:rowOff>14817</xdr:rowOff>
        </xdr:from>
        <xdr:to>
          <xdr:col>11</xdr:col>
          <xdr:colOff>321733</xdr:colOff>
          <xdr:row>19</xdr:row>
          <xdr:rowOff>73025</xdr:rowOff>
        </xdr:to>
        <xdr:sp macro="" textlink="">
          <xdr:nvSpPr>
            <xdr:cNvPr id="2052" name="ComboBox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336550</xdr:colOff>
      <xdr:row>18</xdr:row>
      <xdr:rowOff>16933</xdr:rowOff>
    </xdr:from>
    <xdr:ext cx="1399935" cy="254557"/>
    <xdr:sp macro="" textlink="">
      <xdr:nvSpPr>
        <xdr:cNvPr id="3" name="CaixaDeTexto 2"/>
        <xdr:cNvSpPr txBox="1"/>
      </xdr:nvSpPr>
      <xdr:spPr>
        <a:xfrm>
          <a:off x="4603750" y="3464983"/>
          <a:ext cx="139993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Escolha</a:t>
          </a:r>
          <a:r>
            <a:rPr lang="pt-BR" sz="1100" b="1" baseline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 Região:</a:t>
          </a:r>
          <a:endParaRPr lang="pt-BR" sz="1100" b="1">
            <a:solidFill>
              <a:schemeClr val="bg2">
                <a:lumMod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55033</xdr:colOff>
      <xdr:row>17</xdr:row>
      <xdr:rowOff>150283</xdr:rowOff>
    </xdr:from>
    <xdr:ext cx="1462388" cy="254557"/>
    <xdr:sp macro="" textlink="">
      <xdr:nvSpPr>
        <xdr:cNvPr id="8" name="CaixaDeTexto 7"/>
        <xdr:cNvSpPr txBox="1"/>
      </xdr:nvSpPr>
      <xdr:spPr>
        <a:xfrm>
          <a:off x="664633" y="3388783"/>
          <a:ext cx="146238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Escolha</a:t>
          </a:r>
          <a:r>
            <a:rPr lang="pt-BR" sz="1100" b="1" baseline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 Período:</a:t>
          </a:r>
          <a:endParaRPr lang="pt-BR" sz="1100" b="1">
            <a:solidFill>
              <a:schemeClr val="bg2">
                <a:lumMod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400050</xdr:colOff>
      <xdr:row>16</xdr:row>
      <xdr:rowOff>86783</xdr:rowOff>
    </xdr:from>
    <xdr:ext cx="2407710" cy="328295"/>
    <xdr:sp macro="" textlink="">
      <xdr:nvSpPr>
        <xdr:cNvPr id="9" name="CaixaDeTexto 8"/>
        <xdr:cNvSpPr txBox="1"/>
      </xdr:nvSpPr>
      <xdr:spPr>
        <a:xfrm>
          <a:off x="4667250" y="3134783"/>
          <a:ext cx="2407710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VENDAS POR REGIÃO</a:t>
          </a:r>
        </a:p>
      </xdr:txBody>
    </xdr:sp>
    <xdr:clientData/>
  </xdr:oneCellAnchor>
  <xdr:oneCellAnchor>
    <xdr:from>
      <xdr:col>1</xdr:col>
      <xdr:colOff>139700</xdr:colOff>
      <xdr:row>16</xdr:row>
      <xdr:rowOff>23283</xdr:rowOff>
    </xdr:from>
    <xdr:ext cx="2783839" cy="328295"/>
    <xdr:sp macro="" textlink="">
      <xdr:nvSpPr>
        <xdr:cNvPr id="10" name="CaixaDeTexto 9"/>
        <xdr:cNvSpPr txBox="1"/>
      </xdr:nvSpPr>
      <xdr:spPr>
        <a:xfrm>
          <a:off x="749300" y="3071283"/>
          <a:ext cx="2783839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VENDAS POR TRIMESTRE</a:t>
          </a:r>
        </a:p>
      </xdr:txBody>
    </xdr:sp>
    <xdr:clientData/>
  </xdr:oneCellAnchor>
  <xdr:twoCellAnchor>
    <xdr:from>
      <xdr:col>0</xdr:col>
      <xdr:colOff>552450</xdr:colOff>
      <xdr:row>33</xdr:row>
      <xdr:rowOff>72496</xdr:rowOff>
    </xdr:from>
    <xdr:to>
      <xdr:col>4</xdr:col>
      <xdr:colOff>514350</xdr:colOff>
      <xdr:row>43</xdr:row>
      <xdr:rowOff>120121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82551</xdr:colOff>
      <xdr:row>33</xdr:row>
      <xdr:rowOff>69850</xdr:rowOff>
    </xdr:from>
    <xdr:to>
      <xdr:col>9</xdr:col>
      <xdr:colOff>38101</xdr:colOff>
      <xdr:row>43</xdr:row>
      <xdr:rowOff>122767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220133</xdr:colOff>
      <xdr:row>33</xdr:row>
      <xdr:rowOff>52917</xdr:rowOff>
    </xdr:from>
    <xdr:to>
      <xdr:col>13</xdr:col>
      <xdr:colOff>190500</xdr:colOff>
      <xdr:row>43</xdr:row>
      <xdr:rowOff>139700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400051</xdr:colOff>
      <xdr:row>33</xdr:row>
      <xdr:rowOff>77258</xdr:rowOff>
    </xdr:from>
    <xdr:to>
      <xdr:col>16</xdr:col>
      <xdr:colOff>209550</xdr:colOff>
      <xdr:row>43</xdr:row>
      <xdr:rowOff>115358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1:T29"/>
  <sheetViews>
    <sheetView showGridLines="0" topLeftCell="A7" workbookViewId="0">
      <selection activeCell="G25" activeCellId="1" sqref="B25:B28 G25:G28"/>
    </sheetView>
  </sheetViews>
  <sheetFormatPr defaultRowHeight="12.75" x14ac:dyDescent="0.2"/>
  <cols>
    <col min="1" max="1" width="5.5703125" style="2" customWidth="1"/>
    <col min="2" max="2" width="15.5703125" style="2" customWidth="1"/>
    <col min="3" max="7" width="9.140625" style="5"/>
    <col min="8" max="8" width="4.85546875" style="2" customWidth="1"/>
    <col min="9" max="9" width="13.5703125" style="2" bestFit="1" customWidth="1"/>
    <col min="10" max="16384" width="9.140625" style="2"/>
  </cols>
  <sheetData>
    <row r="1" spans="2:20" s="1" customFormat="1" ht="41.25" customHeight="1" x14ac:dyDescent="0.2">
      <c r="C1" s="4"/>
      <c r="D1" s="4"/>
      <c r="E1" s="4"/>
      <c r="F1" s="4"/>
      <c r="G1" s="4"/>
    </row>
    <row r="3" spans="2:20" x14ac:dyDescent="0.2">
      <c r="B3" s="3" t="s">
        <v>5</v>
      </c>
      <c r="C3" s="6" t="s">
        <v>0</v>
      </c>
      <c r="D3" s="6" t="s">
        <v>1</v>
      </c>
      <c r="E3" s="6" t="s">
        <v>2</v>
      </c>
      <c r="F3" s="6" t="s">
        <v>3</v>
      </c>
      <c r="G3" s="7" t="s">
        <v>4</v>
      </c>
      <c r="I3" s="3" t="s">
        <v>11</v>
      </c>
      <c r="J3" s="6" t="s">
        <v>0</v>
      </c>
      <c r="K3" s="6" t="s">
        <v>1</v>
      </c>
      <c r="L3" s="6" t="s">
        <v>2</v>
      </c>
      <c r="M3" s="6" t="s">
        <v>3</v>
      </c>
      <c r="N3" s="7" t="s">
        <v>4</v>
      </c>
    </row>
    <row r="4" spans="2:20" x14ac:dyDescent="0.2">
      <c r="B4" s="13" t="s">
        <v>6</v>
      </c>
      <c r="C4" s="8">
        <v>400</v>
      </c>
      <c r="D4" s="8">
        <v>174</v>
      </c>
      <c r="E4" s="8">
        <v>252</v>
      </c>
      <c r="F4" s="8">
        <v>500</v>
      </c>
      <c r="G4" s="12">
        <f>SUM(C4:F4)</f>
        <v>1326</v>
      </c>
      <c r="I4" s="13" t="str">
        <f>B3</f>
        <v>Marco Aurélio</v>
      </c>
      <c r="J4" s="8">
        <f>C8</f>
        <v>1193</v>
      </c>
      <c r="K4" s="8">
        <f t="shared" ref="K4:M4" si="0">D8</f>
        <v>976</v>
      </c>
      <c r="L4" s="8">
        <f t="shared" si="0"/>
        <v>988</v>
      </c>
      <c r="M4" s="8">
        <f t="shared" si="0"/>
        <v>1599</v>
      </c>
      <c r="N4" s="12">
        <f t="shared" ref="N4:N7" si="1">SUM(J4:M4)</f>
        <v>4756</v>
      </c>
    </row>
    <row r="5" spans="2:20" x14ac:dyDescent="0.2">
      <c r="B5" s="13" t="s">
        <v>7</v>
      </c>
      <c r="C5" s="8">
        <v>140</v>
      </c>
      <c r="D5" s="8">
        <v>410</v>
      </c>
      <c r="E5" s="8">
        <v>229</v>
      </c>
      <c r="F5" s="8">
        <v>376</v>
      </c>
      <c r="G5" s="12">
        <f t="shared" ref="G5:G8" si="2">SUM(C5:F5)</f>
        <v>1155</v>
      </c>
      <c r="I5" s="13" t="str">
        <f>B10</f>
        <v>Marcela Vieira</v>
      </c>
      <c r="J5" s="8">
        <f>C15</f>
        <v>1258</v>
      </c>
      <c r="K5" s="8">
        <f t="shared" ref="K5:M5" si="3">D15</f>
        <v>1414</v>
      </c>
      <c r="L5" s="8">
        <f t="shared" si="3"/>
        <v>1225</v>
      </c>
      <c r="M5" s="8">
        <f t="shared" si="3"/>
        <v>871</v>
      </c>
      <c r="N5" s="12">
        <f t="shared" si="1"/>
        <v>4768</v>
      </c>
    </row>
    <row r="6" spans="2:20" x14ac:dyDescent="0.2">
      <c r="B6" s="13" t="s">
        <v>8</v>
      </c>
      <c r="C6" s="8">
        <v>167</v>
      </c>
      <c r="D6" s="8">
        <v>181</v>
      </c>
      <c r="E6" s="8">
        <v>186</v>
      </c>
      <c r="F6" s="8">
        <v>265</v>
      </c>
      <c r="G6" s="12">
        <f t="shared" si="2"/>
        <v>799</v>
      </c>
      <c r="I6" s="13" t="str">
        <f>B17</f>
        <v>Renan Soares</v>
      </c>
      <c r="J6" s="8">
        <f>C22</f>
        <v>971</v>
      </c>
      <c r="K6" s="8">
        <f t="shared" ref="K6:M6" si="4">D22</f>
        <v>1557</v>
      </c>
      <c r="L6" s="8">
        <f t="shared" si="4"/>
        <v>1297</v>
      </c>
      <c r="M6" s="8">
        <f t="shared" si="4"/>
        <v>1282</v>
      </c>
      <c r="N6" s="12">
        <f t="shared" si="1"/>
        <v>5107</v>
      </c>
    </row>
    <row r="7" spans="2:20" x14ac:dyDescent="0.2">
      <c r="B7" s="13" t="s">
        <v>9</v>
      </c>
      <c r="C7" s="8">
        <v>486</v>
      </c>
      <c r="D7" s="8">
        <v>211</v>
      </c>
      <c r="E7" s="8">
        <v>321</v>
      </c>
      <c r="F7" s="8">
        <v>458</v>
      </c>
      <c r="G7" s="12">
        <f t="shared" si="2"/>
        <v>1476</v>
      </c>
      <c r="I7" s="13" t="str">
        <f>B24</f>
        <v>Luciana Terra</v>
      </c>
      <c r="J7" s="8">
        <f>C29</f>
        <v>965</v>
      </c>
      <c r="K7" s="8">
        <f t="shared" ref="K7:M7" si="5">D29</f>
        <v>1055</v>
      </c>
      <c r="L7" s="8">
        <f t="shared" si="5"/>
        <v>1612</v>
      </c>
      <c r="M7" s="8">
        <f t="shared" si="5"/>
        <v>1408</v>
      </c>
      <c r="N7" s="12">
        <f t="shared" si="1"/>
        <v>5040</v>
      </c>
    </row>
    <row r="8" spans="2:20" x14ac:dyDescent="0.2">
      <c r="B8" s="9" t="s">
        <v>4</v>
      </c>
      <c r="C8" s="10">
        <f>SUM(C4:C7)</f>
        <v>1193</v>
      </c>
      <c r="D8" s="10">
        <f t="shared" ref="D8" si="6">SUM(D4:D7)</f>
        <v>976</v>
      </c>
      <c r="E8" s="10">
        <f t="shared" ref="E8" si="7">SUM(E4:E7)</f>
        <v>988</v>
      </c>
      <c r="F8" s="10">
        <f t="shared" ref="F8" si="8">SUM(F4:F7)</f>
        <v>1599</v>
      </c>
      <c r="G8" s="11">
        <f t="shared" si="2"/>
        <v>4756</v>
      </c>
      <c r="I8" s="9" t="s">
        <v>4</v>
      </c>
      <c r="J8" s="10">
        <f t="shared" ref="J8:N8" si="9">SUM(J4:J7)</f>
        <v>4387</v>
      </c>
      <c r="K8" s="10">
        <f t="shared" si="9"/>
        <v>5002</v>
      </c>
      <c r="L8" s="10">
        <f t="shared" si="9"/>
        <v>5122</v>
      </c>
      <c r="M8" s="10">
        <f t="shared" si="9"/>
        <v>5160</v>
      </c>
      <c r="N8" s="11">
        <f t="shared" si="9"/>
        <v>19671</v>
      </c>
    </row>
    <row r="10" spans="2:20" x14ac:dyDescent="0.2">
      <c r="B10" s="3" t="s">
        <v>18</v>
      </c>
      <c r="C10" s="6" t="str">
        <f>C3</f>
        <v>1º TRI</v>
      </c>
      <c r="D10" s="6" t="str">
        <f t="shared" ref="D10:F10" si="10">D3</f>
        <v>2º TRI</v>
      </c>
      <c r="E10" s="6" t="str">
        <f t="shared" si="10"/>
        <v>3º TRI</v>
      </c>
      <c r="F10" s="6" t="str">
        <f t="shared" si="10"/>
        <v>4º TRI</v>
      </c>
      <c r="G10" s="7" t="s">
        <v>4</v>
      </c>
      <c r="I10" s="3" t="s">
        <v>13</v>
      </c>
      <c r="J10" s="6" t="s">
        <v>0</v>
      </c>
      <c r="K10" s="6" t="s">
        <v>1</v>
      </c>
      <c r="L10" s="6" t="s">
        <v>2</v>
      </c>
      <c r="M10" s="6" t="s">
        <v>3</v>
      </c>
      <c r="N10" s="7" t="s">
        <v>4</v>
      </c>
      <c r="P10" s="2" t="s">
        <v>19</v>
      </c>
      <c r="Q10" s="2" t="str">
        <f>Dashboard!B21</f>
        <v>3º TRI</v>
      </c>
      <c r="S10" s="2" t="s">
        <v>19</v>
      </c>
      <c r="T10" s="2" t="str">
        <f>Dashboard!H21</f>
        <v>LESTE</v>
      </c>
    </row>
    <row r="11" spans="2:20" x14ac:dyDescent="0.2">
      <c r="B11" s="13" t="s">
        <v>6</v>
      </c>
      <c r="C11" s="8">
        <v>407</v>
      </c>
      <c r="D11" s="8">
        <v>368</v>
      </c>
      <c r="E11" s="8">
        <v>459</v>
      </c>
      <c r="F11" s="8">
        <v>239</v>
      </c>
      <c r="G11" s="12">
        <f t="shared" ref="G11:G14" si="11">SUM(C11:F11)</f>
        <v>1473</v>
      </c>
      <c r="I11" s="13" t="str">
        <f>B4</f>
        <v>SUL</v>
      </c>
      <c r="J11" s="8">
        <f>SUMIF($B$3:$B$29,$I11,C$3:C$29)</f>
        <v>1127</v>
      </c>
      <c r="K11" s="8">
        <f t="shared" ref="K11:N14" si="12">SUMIF($B$3:$B$29,$I11,D$3:D$29)</f>
        <v>1365</v>
      </c>
      <c r="L11" s="8">
        <f t="shared" si="12"/>
        <v>1559</v>
      </c>
      <c r="M11" s="8">
        <f>SUMIF($B$3:$B$29,$I11,F$3:F$29)</f>
        <v>1635</v>
      </c>
      <c r="N11" s="12">
        <f t="shared" si="12"/>
        <v>5686</v>
      </c>
      <c r="P11" s="2" t="str">
        <f>I11</f>
        <v>SUL</v>
      </c>
      <c r="Q11" s="2">
        <f>HLOOKUP($Q$10,$I$10:$M$14,2,0)</f>
        <v>1559</v>
      </c>
      <c r="S11" s="2" t="s">
        <v>0</v>
      </c>
      <c r="T11" s="2">
        <f>VLOOKUP($T$10,$I$10:$M$14,2,0)</f>
        <v>822</v>
      </c>
    </row>
    <row r="12" spans="2:20" x14ac:dyDescent="0.2">
      <c r="B12" s="13" t="s">
        <v>7</v>
      </c>
      <c r="C12" s="8">
        <v>305</v>
      </c>
      <c r="D12" s="8">
        <v>422</v>
      </c>
      <c r="E12" s="8">
        <v>145</v>
      </c>
      <c r="F12" s="8">
        <v>253</v>
      </c>
      <c r="G12" s="12">
        <f t="shared" si="11"/>
        <v>1125</v>
      </c>
      <c r="I12" s="13" t="str">
        <f t="shared" ref="I12:I14" si="13">B5</f>
        <v>NORTE</v>
      </c>
      <c r="J12" s="8">
        <f t="shared" ref="J12:J14" si="14">SUMIF($B$3:$B$29,I12,C$3:C$29)</f>
        <v>1343</v>
      </c>
      <c r="K12" s="8">
        <f t="shared" si="12"/>
        <v>1442</v>
      </c>
      <c r="L12" s="8">
        <f t="shared" si="12"/>
        <v>895</v>
      </c>
      <c r="M12" s="8">
        <f t="shared" ref="M12:M14" si="15">SUMIF($B$3:$B$29,$I12,F$3:F$29)</f>
        <v>1389</v>
      </c>
      <c r="N12" s="12">
        <f t="shared" si="12"/>
        <v>5069</v>
      </c>
      <c r="P12" s="2" t="str">
        <f t="shared" ref="P12:P14" si="16">I12</f>
        <v>NORTE</v>
      </c>
      <c r="Q12" s="2">
        <f>HLOOKUP($Q$10,$I$10:$M$14,3,0)</f>
        <v>895</v>
      </c>
      <c r="S12" s="2" t="s">
        <v>1</v>
      </c>
      <c r="T12" s="2">
        <f>VLOOKUP($T$10,$I$10:$M$14,3,0)</f>
        <v>929</v>
      </c>
    </row>
    <row r="13" spans="2:20" x14ac:dyDescent="0.2">
      <c r="B13" s="13" t="s">
        <v>8</v>
      </c>
      <c r="C13" s="8">
        <v>368</v>
      </c>
      <c r="D13" s="8">
        <v>162</v>
      </c>
      <c r="E13" s="8">
        <v>358</v>
      </c>
      <c r="F13" s="8">
        <v>232</v>
      </c>
      <c r="G13" s="12">
        <f t="shared" si="11"/>
        <v>1120</v>
      </c>
      <c r="I13" s="13" t="str">
        <f t="shared" si="13"/>
        <v>LESTE</v>
      </c>
      <c r="J13" s="8">
        <f t="shared" si="14"/>
        <v>822</v>
      </c>
      <c r="K13" s="8">
        <f t="shared" si="12"/>
        <v>929</v>
      </c>
      <c r="L13" s="8">
        <f t="shared" si="12"/>
        <v>1260</v>
      </c>
      <c r="M13" s="8">
        <f t="shared" si="15"/>
        <v>1039</v>
      </c>
      <c r="N13" s="12">
        <f t="shared" si="12"/>
        <v>4050</v>
      </c>
      <c r="P13" s="2" t="str">
        <f t="shared" si="16"/>
        <v>LESTE</v>
      </c>
      <c r="Q13" s="2">
        <f>HLOOKUP($Q$10,$I$10:$M$14,4,0)</f>
        <v>1260</v>
      </c>
      <c r="S13" s="2" t="s">
        <v>2</v>
      </c>
      <c r="T13" s="2">
        <f>VLOOKUP($T$10,$I$10:$M$14,4,0)</f>
        <v>1260</v>
      </c>
    </row>
    <row r="14" spans="2:20" x14ac:dyDescent="0.2">
      <c r="B14" s="13" t="s">
        <v>9</v>
      </c>
      <c r="C14" s="8">
        <v>178</v>
      </c>
      <c r="D14" s="8">
        <v>462</v>
      </c>
      <c r="E14" s="8">
        <v>263</v>
      </c>
      <c r="F14" s="8">
        <v>147</v>
      </c>
      <c r="G14" s="12">
        <f t="shared" si="11"/>
        <v>1050</v>
      </c>
      <c r="I14" s="13" t="str">
        <f t="shared" si="13"/>
        <v>OESTE</v>
      </c>
      <c r="J14" s="8">
        <f t="shared" si="14"/>
        <v>1095</v>
      </c>
      <c r="K14" s="8">
        <f t="shared" si="12"/>
        <v>1266</v>
      </c>
      <c r="L14" s="8">
        <f t="shared" si="12"/>
        <v>1408</v>
      </c>
      <c r="M14" s="8">
        <f t="shared" si="15"/>
        <v>1097</v>
      </c>
      <c r="N14" s="12">
        <f t="shared" si="12"/>
        <v>4866</v>
      </c>
      <c r="P14" s="2" t="str">
        <f t="shared" si="16"/>
        <v>OESTE</v>
      </c>
      <c r="Q14" s="2">
        <f>HLOOKUP($Q$10,$I$10:$M$14,5,0)</f>
        <v>1408</v>
      </c>
      <c r="S14" s="2" t="s">
        <v>3</v>
      </c>
      <c r="T14" s="2">
        <f>VLOOKUP($T$10,$I$10:$M$14,5,0)</f>
        <v>1039</v>
      </c>
    </row>
    <row r="15" spans="2:20" x14ac:dyDescent="0.2">
      <c r="B15" s="9" t="s">
        <v>4</v>
      </c>
      <c r="C15" s="10">
        <f t="shared" ref="C15:G15" si="17">SUM(C11:C14)</f>
        <v>1258</v>
      </c>
      <c r="D15" s="10">
        <f t="shared" si="17"/>
        <v>1414</v>
      </c>
      <c r="E15" s="10">
        <f t="shared" si="17"/>
        <v>1225</v>
      </c>
      <c r="F15" s="10">
        <f t="shared" si="17"/>
        <v>871</v>
      </c>
      <c r="G15" s="11">
        <f t="shared" si="17"/>
        <v>4768</v>
      </c>
      <c r="I15" s="9" t="s">
        <v>4</v>
      </c>
      <c r="J15" s="10">
        <f>SUM(J11:J14)</f>
        <v>4387</v>
      </c>
      <c r="K15" s="10">
        <f t="shared" ref="K15:N15" si="18">SUM(K11:K14)</f>
        <v>5002</v>
      </c>
      <c r="L15" s="10">
        <f t="shared" si="18"/>
        <v>5122</v>
      </c>
      <c r="M15" s="10">
        <f t="shared" si="18"/>
        <v>5160</v>
      </c>
      <c r="N15" s="11">
        <f t="shared" si="18"/>
        <v>19671</v>
      </c>
    </row>
    <row r="17" spans="2:14" x14ac:dyDescent="0.2">
      <c r="B17" s="3" t="s">
        <v>10</v>
      </c>
      <c r="C17" s="6" t="str">
        <f>C10</f>
        <v>1º TRI</v>
      </c>
      <c r="D17" s="6" t="str">
        <f t="shared" ref="D17:F17" si="19">D10</f>
        <v>2º TRI</v>
      </c>
      <c r="E17" s="6" t="str">
        <f t="shared" si="19"/>
        <v>3º TRI</v>
      </c>
      <c r="F17" s="6" t="str">
        <f t="shared" si="19"/>
        <v>4º TRI</v>
      </c>
      <c r="G17" s="7" t="s">
        <v>4</v>
      </c>
      <c r="I17" s="3" t="s">
        <v>11</v>
      </c>
      <c r="J17" s="6" t="s">
        <v>14</v>
      </c>
      <c r="K17" s="6" t="s">
        <v>15</v>
      </c>
      <c r="L17" s="6" t="s">
        <v>16</v>
      </c>
      <c r="M17" s="6" t="s">
        <v>15</v>
      </c>
      <c r="N17" s="7" t="s">
        <v>17</v>
      </c>
    </row>
    <row r="18" spans="2:14" x14ac:dyDescent="0.2">
      <c r="B18" s="13" t="s">
        <v>6</v>
      </c>
      <c r="C18" s="8">
        <v>176</v>
      </c>
      <c r="D18" s="8">
        <v>337</v>
      </c>
      <c r="E18" s="8">
        <v>357</v>
      </c>
      <c r="F18" s="8">
        <v>442</v>
      </c>
      <c r="G18" s="12">
        <f t="shared" ref="G18:G21" si="20">SUM(C18:F18)</f>
        <v>1312</v>
      </c>
      <c r="I18" s="13" t="str">
        <f>I4</f>
        <v>Marco Aurélio</v>
      </c>
      <c r="J18" s="8">
        <f>SUM(J4:K4)</f>
        <v>2169</v>
      </c>
      <c r="K18" s="14">
        <f>J18/$J$22</f>
        <v>0.23101501757375653</v>
      </c>
      <c r="L18" s="8">
        <f>SUM(L4:M4)</f>
        <v>2587</v>
      </c>
      <c r="M18" s="14">
        <f>L18/$L$22</f>
        <v>0.25160474615833495</v>
      </c>
      <c r="N18" s="16">
        <f>(L18/J18)-1</f>
        <v>0.19271553711387734</v>
      </c>
    </row>
    <row r="19" spans="2:14" x14ac:dyDescent="0.2">
      <c r="B19" s="13" t="s">
        <v>7</v>
      </c>
      <c r="C19" s="8">
        <v>499</v>
      </c>
      <c r="D19" s="8">
        <v>488</v>
      </c>
      <c r="E19" s="8">
        <v>258</v>
      </c>
      <c r="F19" s="8">
        <v>303</v>
      </c>
      <c r="G19" s="12">
        <f t="shared" si="20"/>
        <v>1548</v>
      </c>
      <c r="I19" s="13" t="str">
        <f t="shared" ref="I19:I21" si="21">I5</f>
        <v>Marcela Vieira</v>
      </c>
      <c r="J19" s="8">
        <f t="shared" ref="J19:J20" si="22">SUM(J5:K5)</f>
        <v>2672</v>
      </c>
      <c r="K19" s="14">
        <f t="shared" ref="K19:K22" si="23">J19/$J$22</f>
        <v>0.28458834806688676</v>
      </c>
      <c r="L19" s="8">
        <f t="shared" ref="L19:L21" si="24">SUM(L5:M5)</f>
        <v>2096</v>
      </c>
      <c r="M19" s="14">
        <f t="shared" ref="M19:M21" si="25">L19/$L$22</f>
        <v>0.20385139078000389</v>
      </c>
      <c r="N19" s="16">
        <f t="shared" ref="N19:N21" si="26">(L19/J19)-1</f>
        <v>-0.21556886227544914</v>
      </c>
    </row>
    <row r="20" spans="2:14" x14ac:dyDescent="0.2">
      <c r="B20" s="13" t="s">
        <v>8</v>
      </c>
      <c r="C20" s="8">
        <v>170</v>
      </c>
      <c r="D20" s="8">
        <v>375</v>
      </c>
      <c r="E20" s="8">
        <v>247</v>
      </c>
      <c r="F20" s="8">
        <v>367</v>
      </c>
      <c r="G20" s="12">
        <f t="shared" si="20"/>
        <v>1159</v>
      </c>
      <c r="I20" s="13" t="str">
        <f t="shared" si="21"/>
        <v>Renan Soares</v>
      </c>
      <c r="J20" s="8">
        <f t="shared" si="22"/>
        <v>2528</v>
      </c>
      <c r="K20" s="14">
        <f t="shared" si="23"/>
        <v>0.2692512514644797</v>
      </c>
      <c r="L20" s="8">
        <f t="shared" si="24"/>
        <v>2579</v>
      </c>
      <c r="M20" s="14">
        <f t="shared" si="25"/>
        <v>0.25082668741489983</v>
      </c>
      <c r="N20" s="16">
        <f t="shared" si="26"/>
        <v>2.0174050632911333E-2</v>
      </c>
    </row>
    <row r="21" spans="2:14" x14ac:dyDescent="0.2">
      <c r="B21" s="13" t="s">
        <v>9</v>
      </c>
      <c r="C21" s="8">
        <v>126</v>
      </c>
      <c r="D21" s="8">
        <v>357</v>
      </c>
      <c r="E21" s="8">
        <v>435</v>
      </c>
      <c r="F21" s="8">
        <v>170</v>
      </c>
      <c r="G21" s="12">
        <f t="shared" si="20"/>
        <v>1088</v>
      </c>
      <c r="I21" s="13" t="str">
        <f t="shared" si="21"/>
        <v>Luciana Terra</v>
      </c>
      <c r="J21" s="8">
        <f>SUM(J7:K7)</f>
        <v>2020</v>
      </c>
      <c r="K21" s="14">
        <f t="shared" si="23"/>
        <v>0.21514538289487697</v>
      </c>
      <c r="L21" s="8">
        <f t="shared" si="24"/>
        <v>3020</v>
      </c>
      <c r="M21" s="14">
        <f t="shared" si="25"/>
        <v>0.29371717564676131</v>
      </c>
      <c r="N21" s="16">
        <f t="shared" si="26"/>
        <v>0.49504950495049505</v>
      </c>
    </row>
    <row r="22" spans="2:14" x14ac:dyDescent="0.2">
      <c r="B22" s="9" t="s">
        <v>4</v>
      </c>
      <c r="C22" s="10">
        <f t="shared" ref="C22" si="27">SUM(C18:C21)</f>
        <v>971</v>
      </c>
      <c r="D22" s="10">
        <f t="shared" ref="D22" si="28">SUM(D18:D21)</f>
        <v>1557</v>
      </c>
      <c r="E22" s="10">
        <f t="shared" ref="E22" si="29">SUM(E18:E21)</f>
        <v>1297</v>
      </c>
      <c r="F22" s="10">
        <f t="shared" ref="F22" si="30">SUM(F18:F21)</f>
        <v>1282</v>
      </c>
      <c r="G22" s="11">
        <f t="shared" ref="G22" si="31">SUM(G18:G21)</f>
        <v>5107</v>
      </c>
      <c r="I22" s="9" t="s">
        <v>4</v>
      </c>
      <c r="J22" s="10">
        <f>SUM(J18:J21)</f>
        <v>9389</v>
      </c>
      <c r="K22" s="15">
        <f t="shared" si="23"/>
        <v>1</v>
      </c>
      <c r="L22" s="10">
        <f>SUM(L18:L21)</f>
        <v>10282</v>
      </c>
      <c r="M22" s="15">
        <f>SUM(M18:M21)</f>
        <v>1</v>
      </c>
      <c r="N22" s="17">
        <f>AVERAGE(N18:N21)</f>
        <v>0.12309255760545865</v>
      </c>
    </row>
    <row r="24" spans="2:14" x14ac:dyDescent="0.2">
      <c r="B24" s="3" t="s">
        <v>12</v>
      </c>
      <c r="C24" s="6" t="str">
        <f>C17</f>
        <v>1º TRI</v>
      </c>
      <c r="D24" s="6" t="str">
        <f t="shared" ref="D24:F24" si="32">D17</f>
        <v>2º TRI</v>
      </c>
      <c r="E24" s="6" t="str">
        <f t="shared" si="32"/>
        <v>3º TRI</v>
      </c>
      <c r="F24" s="6" t="str">
        <f t="shared" si="32"/>
        <v>4º TRI</v>
      </c>
      <c r="G24" s="7" t="s">
        <v>4</v>
      </c>
    </row>
    <row r="25" spans="2:14" x14ac:dyDescent="0.2">
      <c r="B25" s="13" t="s">
        <v>6</v>
      </c>
      <c r="C25" s="8">
        <v>144</v>
      </c>
      <c r="D25" s="8">
        <v>486</v>
      </c>
      <c r="E25" s="8">
        <v>491</v>
      </c>
      <c r="F25" s="8">
        <v>454</v>
      </c>
      <c r="G25" s="12">
        <f t="shared" ref="G25:G28" si="33">SUM(C25:F25)</f>
        <v>1575</v>
      </c>
    </row>
    <row r="26" spans="2:14" x14ac:dyDescent="0.2">
      <c r="B26" s="13" t="s">
        <v>7</v>
      </c>
      <c r="C26" s="8">
        <v>399</v>
      </c>
      <c r="D26" s="8">
        <v>122</v>
      </c>
      <c r="E26" s="8">
        <v>263</v>
      </c>
      <c r="F26" s="8">
        <v>457</v>
      </c>
      <c r="G26" s="12">
        <f t="shared" si="33"/>
        <v>1241</v>
      </c>
    </row>
    <row r="27" spans="2:14" x14ac:dyDescent="0.2">
      <c r="B27" s="13" t="s">
        <v>8</v>
      </c>
      <c r="C27" s="8">
        <v>117</v>
      </c>
      <c r="D27" s="8">
        <v>211</v>
      </c>
      <c r="E27" s="8">
        <v>469</v>
      </c>
      <c r="F27" s="8">
        <v>175</v>
      </c>
      <c r="G27" s="12">
        <f t="shared" si="33"/>
        <v>972</v>
      </c>
    </row>
    <row r="28" spans="2:14" x14ac:dyDescent="0.2">
      <c r="B28" s="13" t="s">
        <v>9</v>
      </c>
      <c r="C28" s="8">
        <v>305</v>
      </c>
      <c r="D28" s="8">
        <v>236</v>
      </c>
      <c r="E28" s="8">
        <v>389</v>
      </c>
      <c r="F28" s="8">
        <v>322</v>
      </c>
      <c r="G28" s="12">
        <f t="shared" si="33"/>
        <v>1252</v>
      </c>
    </row>
    <row r="29" spans="2:14" x14ac:dyDescent="0.2">
      <c r="B29" s="9" t="s">
        <v>4</v>
      </c>
      <c r="C29" s="10">
        <f t="shared" ref="C29" si="34">SUM(C25:C28)</f>
        <v>965</v>
      </c>
      <c r="D29" s="10">
        <f t="shared" ref="D29" si="35">SUM(D25:D28)</f>
        <v>1055</v>
      </c>
      <c r="E29" s="10">
        <f t="shared" ref="E29" si="36">SUM(E25:E28)</f>
        <v>1612</v>
      </c>
      <c r="F29" s="10">
        <f t="shared" ref="F29" si="37">SUM(F25:F28)</f>
        <v>1408</v>
      </c>
      <c r="G29" s="11">
        <f t="shared" ref="G29" si="38">SUM(G25:G28)</f>
        <v>5040</v>
      </c>
    </row>
  </sheetData>
  <pageMargins left="0.511811024" right="0.511811024" top="0.78740157499999996" bottom="0.78740157499999996" header="0.31496062000000002" footer="0.31496062000000002"/>
  <ignoredErrors>
    <ignoredError sqref="K18:K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B17:P31"/>
  <sheetViews>
    <sheetView showGridLines="0" tabSelected="1" zoomScale="50" zoomScaleNormal="50" workbookViewId="0">
      <selection activeCell="B2" sqref="B2:M32"/>
    </sheetView>
  </sheetViews>
  <sheetFormatPr defaultRowHeight="15" x14ac:dyDescent="0.25"/>
  <cols>
    <col min="2" max="2" width="9.140625" style="22"/>
    <col min="15" max="15" width="16.140625" customWidth="1"/>
    <col min="16" max="16" width="13.5703125" customWidth="1"/>
  </cols>
  <sheetData>
    <row r="17" spans="2:16" s="22" customFormat="1" x14ac:dyDescent="0.25">
      <c r="B17" s="22" t="s">
        <v>0</v>
      </c>
      <c r="H17" s="22" t="s">
        <v>7</v>
      </c>
    </row>
    <row r="18" spans="2:16" ht="15.75" thickBot="1" x14ac:dyDescent="0.3">
      <c r="B18" s="22" t="s">
        <v>1</v>
      </c>
      <c r="H18" t="s">
        <v>6</v>
      </c>
      <c r="O18" s="18" t="s">
        <v>22</v>
      </c>
      <c r="P18" s="18"/>
    </row>
    <row r="19" spans="2:16" x14ac:dyDescent="0.25">
      <c r="B19" s="22" t="s">
        <v>2</v>
      </c>
      <c r="H19" t="s">
        <v>8</v>
      </c>
      <c r="O19" s="21" t="s">
        <v>21</v>
      </c>
      <c r="P19" s="21" t="s">
        <v>20</v>
      </c>
    </row>
    <row r="20" spans="2:16" x14ac:dyDescent="0.25">
      <c r="B20" s="22" t="s">
        <v>3</v>
      </c>
      <c r="H20" t="s">
        <v>9</v>
      </c>
      <c r="O20" s="19" t="s">
        <v>5</v>
      </c>
      <c r="P20" s="20">
        <f>'TABELAS GERAIS'!N18</f>
        <v>0.19271553711387734</v>
      </c>
    </row>
    <row r="21" spans="2:16" x14ac:dyDescent="0.25">
      <c r="B21" s="22" t="s">
        <v>2</v>
      </c>
      <c r="H21" t="s">
        <v>8</v>
      </c>
      <c r="O21" s="19" t="s">
        <v>18</v>
      </c>
      <c r="P21" s="20">
        <f>'TABELAS GERAIS'!N19</f>
        <v>-0.21556886227544914</v>
      </c>
    </row>
    <row r="22" spans="2:16" x14ac:dyDescent="0.25">
      <c r="O22" s="19" t="s">
        <v>10</v>
      </c>
      <c r="P22" s="20">
        <f>'TABELAS GERAIS'!N20</f>
        <v>2.0174050632911333E-2</v>
      </c>
    </row>
    <row r="23" spans="2:16" x14ac:dyDescent="0.25">
      <c r="O23" s="19" t="s">
        <v>12</v>
      </c>
      <c r="P23" s="20">
        <f>'TABELAS GERAIS'!N21</f>
        <v>0.49504950495049505</v>
      </c>
    </row>
    <row r="27" spans="2:16" ht="15.75" thickBot="1" x14ac:dyDescent="0.3">
      <c r="O27" s="18" t="s">
        <v>23</v>
      </c>
      <c r="P27" s="18"/>
    </row>
    <row r="28" spans="2:16" x14ac:dyDescent="0.25">
      <c r="O28" s="19" t="str">
        <f>H17</f>
        <v>NORTE</v>
      </c>
      <c r="P28" s="20"/>
    </row>
    <row r="29" spans="2:16" x14ac:dyDescent="0.25">
      <c r="O29" s="19" t="str">
        <f>H18</f>
        <v>SUL</v>
      </c>
      <c r="P29" s="20"/>
    </row>
    <row r="30" spans="2:16" x14ac:dyDescent="0.25">
      <c r="O30" s="19" t="str">
        <f>H19</f>
        <v>LESTE</v>
      </c>
      <c r="P30" s="20"/>
    </row>
    <row r="31" spans="2:16" x14ac:dyDescent="0.25">
      <c r="O31" s="19" t="str">
        <f>H20</f>
        <v>OESTE</v>
      </c>
      <c r="P31" s="20"/>
    </row>
  </sheetData>
  <mergeCells count="2">
    <mergeCell ref="O18:P18"/>
    <mergeCell ref="O27:P27"/>
  </mergeCells>
  <conditionalFormatting sqref="P20:P2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{784388AE-7615-4E2C-92AF-5D7FE68A9534}</x14:id>
        </ext>
      </extLst>
    </cfRule>
  </conditionalFormatting>
  <conditionalFormatting sqref="P28:P3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{4E174245-67EB-490F-8839-EB79B4DA778E}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1" r:id="rId4" name="ComboBox1">
          <controlPr defaultSize="0" autoLine="0" linkedCell="B21" listFillRange="B17:B20" r:id="rId5">
            <anchor moveWithCells="1">
              <from>
                <xdr:col>3</xdr:col>
                <xdr:colOff>342900</xdr:colOff>
                <xdr:row>18</xdr:row>
                <xdr:rowOff>0</xdr:rowOff>
              </from>
              <to>
                <xdr:col>5</xdr:col>
                <xdr:colOff>466725</xdr:colOff>
                <xdr:row>19</xdr:row>
                <xdr:rowOff>28575</xdr:rowOff>
              </to>
            </anchor>
          </controlPr>
        </control>
      </mc:Choice>
      <mc:Fallback>
        <control shapeId="2051" r:id="rId4" name="ComboBox1"/>
      </mc:Fallback>
    </mc:AlternateContent>
    <mc:AlternateContent xmlns:mc="http://schemas.openxmlformats.org/markup-compatibility/2006">
      <mc:Choice Requires="x14">
        <control shapeId="2052" r:id="rId6" name="ComboBox2">
          <controlPr defaultSize="0" autoLine="0" linkedCell="H21" listFillRange="H17:H20" r:id="rId7">
            <anchor moveWithCells="1">
              <from>
                <xdr:col>9</xdr:col>
                <xdr:colOff>561975</xdr:colOff>
                <xdr:row>18</xdr:row>
                <xdr:rowOff>19050</xdr:rowOff>
              </from>
              <to>
                <xdr:col>11</xdr:col>
                <xdr:colOff>323850</xdr:colOff>
                <xdr:row>19</xdr:row>
                <xdr:rowOff>76200</xdr:rowOff>
              </to>
            </anchor>
          </controlPr>
        </control>
      </mc:Choice>
      <mc:Fallback>
        <control shapeId="2052" r:id="rId6" name="ComboBox2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4388AE-7615-4E2C-92AF-5D7FE68A95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P20:P23</xm:sqref>
        </x14:conditionalFormatting>
        <x14:conditionalFormatting xmlns:xm="http://schemas.microsoft.com/office/excel/2006/main">
          <x14:cfRule type="dataBar" id="{4E174245-67EB-490F-8839-EB79B4DA778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P28:P31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1"/>
          <x14:colorNegative theme="9"/>
          <x14:colorAxis rgb="FF000000"/>
          <x14:colorMarkers theme="8"/>
          <x14:colorFirst theme="4"/>
          <x14:colorLast theme="5"/>
          <x14:colorHigh theme="6"/>
          <x14:colorLow theme="7"/>
          <x14:sparklines>
            <x14:sparkline>
              <xm:f>'TABELAS GERAIS'!J11:M11</xm:f>
              <xm:sqref>P28</xm:sqref>
            </x14:sparkline>
            <x14:sparkline>
              <xm:f>'TABELAS GERAIS'!J12:M12</xm:f>
              <xm:sqref>P29</xm:sqref>
            </x14:sparkline>
            <x14:sparkline>
              <xm:f>'TABELAS GERAIS'!J13:M13</xm:f>
              <xm:sqref>P30</xm:sqref>
            </x14:sparkline>
            <x14:sparkline>
              <xm:f>'TABELAS GERAIS'!J14:M14</xm:f>
              <xm:sqref>P31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TABELAS GERAIS</vt:lpstr>
      <vt:lpstr>Dashboard</vt:lpstr>
      <vt:lpstr>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Michel Fabiano</cp:lastModifiedBy>
  <dcterms:created xsi:type="dcterms:W3CDTF">2017-08-21T18:39:03Z</dcterms:created>
  <dcterms:modified xsi:type="dcterms:W3CDTF">2017-08-26T15:38:44Z</dcterms:modified>
</cp:coreProperties>
</file>